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se.envir.ee\Kasutajad$\KeM\46707252711\Desktop\PÄEV\"/>
    </mc:Choice>
  </mc:AlternateContent>
  <bookViews>
    <workbookView xWindow="0" yWindow="0" windowWidth="18270" windowHeight="6030" activeTab="1"/>
  </bookViews>
  <sheets>
    <sheet name="külastus072022" sheetId="2" r:id="rId1"/>
    <sheet name="LKtööd_07202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3" l="1"/>
  <c r="L30" i="3"/>
  <c r="L31" i="3"/>
  <c r="L32" i="3"/>
  <c r="L23" i="3"/>
  <c r="L16" i="3"/>
  <c r="L17" i="3"/>
  <c r="L18" i="3"/>
  <c r="L19" i="3"/>
  <c r="L20" i="3"/>
  <c r="L21" i="3"/>
  <c r="L22" i="3"/>
  <c r="L29" i="3"/>
  <c r="L15" i="3"/>
  <c r="L15" i="2" l="1"/>
  <c r="N29" i="3" l="1"/>
  <c r="N33" i="3"/>
  <c r="M32" i="3"/>
  <c r="N31" i="3"/>
  <c r="N30" i="3"/>
  <c r="N32" i="3" l="1"/>
  <c r="M31" i="3"/>
  <c r="M29" i="3"/>
  <c r="M30" i="3"/>
  <c r="M33" i="3"/>
  <c r="K33" i="3"/>
  <c r="J33" i="3"/>
  <c r="K32" i="3"/>
  <c r="J32" i="3"/>
  <c r="K31" i="3"/>
  <c r="J31" i="3"/>
  <c r="K30" i="3"/>
  <c r="J30" i="3"/>
  <c r="K29" i="3"/>
  <c r="J29" i="3"/>
  <c r="E7" i="2"/>
  <c r="L9" i="3" l="1"/>
  <c r="N8" i="3"/>
  <c r="M8" i="3"/>
  <c r="N7" i="3"/>
  <c r="M7" i="3"/>
  <c r="N6" i="3"/>
  <c r="M6" i="3"/>
  <c r="H33" i="3"/>
  <c r="G33" i="3"/>
  <c r="E33" i="3"/>
  <c r="D33" i="3"/>
  <c r="H32" i="3"/>
  <c r="G32" i="3"/>
  <c r="E32" i="3"/>
  <c r="D32" i="3"/>
  <c r="H31" i="3"/>
  <c r="G31" i="3"/>
  <c r="E31" i="3"/>
  <c r="D31" i="3"/>
  <c r="H30" i="3"/>
  <c r="G30" i="3"/>
  <c r="E30" i="3"/>
  <c r="D30" i="3"/>
  <c r="H29" i="3"/>
  <c r="G29" i="3"/>
  <c r="E29" i="3"/>
  <c r="D29" i="3"/>
  <c r="K23" i="3"/>
  <c r="J23" i="3"/>
  <c r="F23" i="3"/>
  <c r="G23" i="3" s="1"/>
  <c r="C23" i="3"/>
  <c r="N22" i="3"/>
  <c r="K22" i="3"/>
  <c r="J22" i="3"/>
  <c r="H22" i="3"/>
  <c r="G22" i="3"/>
  <c r="E22" i="3"/>
  <c r="D22" i="3"/>
  <c r="N21" i="3"/>
  <c r="K21" i="3"/>
  <c r="J21" i="3"/>
  <c r="H21" i="3"/>
  <c r="G21" i="3"/>
  <c r="E21" i="3"/>
  <c r="D21" i="3"/>
  <c r="M20" i="3"/>
  <c r="K20" i="3"/>
  <c r="J20" i="3"/>
  <c r="H20" i="3"/>
  <c r="G20" i="3"/>
  <c r="E20" i="3"/>
  <c r="D20" i="3"/>
  <c r="N19" i="3"/>
  <c r="K19" i="3"/>
  <c r="J19" i="3"/>
  <c r="H19" i="3"/>
  <c r="G19" i="3"/>
  <c r="E19" i="3"/>
  <c r="D19" i="3"/>
  <c r="N18" i="3"/>
  <c r="K18" i="3"/>
  <c r="J18" i="3"/>
  <c r="H18" i="3"/>
  <c r="G18" i="3"/>
  <c r="E18" i="3"/>
  <c r="D18" i="3"/>
  <c r="N17" i="3"/>
  <c r="K17" i="3"/>
  <c r="J17" i="3"/>
  <c r="H17" i="3"/>
  <c r="G17" i="3"/>
  <c r="E17" i="3"/>
  <c r="D17" i="3"/>
  <c r="N16" i="3"/>
  <c r="K16" i="3"/>
  <c r="J16" i="3"/>
  <c r="H16" i="3"/>
  <c r="G16" i="3"/>
  <c r="E16" i="3"/>
  <c r="D16" i="3"/>
  <c r="M15" i="3"/>
  <c r="K15" i="3"/>
  <c r="J15" i="3"/>
  <c r="H15" i="3"/>
  <c r="G15" i="3"/>
  <c r="E15" i="3"/>
  <c r="D15" i="3"/>
  <c r="E9" i="3"/>
  <c r="E8" i="3"/>
  <c r="E7" i="3"/>
  <c r="J3" i="3"/>
  <c r="I3" i="3"/>
  <c r="D3" i="3"/>
  <c r="C3" i="3"/>
  <c r="N23" i="3" l="1"/>
  <c r="E23" i="3"/>
  <c r="N15" i="3"/>
  <c r="M16" i="3"/>
  <c r="N20" i="3"/>
  <c r="M21" i="3"/>
  <c r="M17" i="3"/>
  <c r="H23" i="3"/>
  <c r="D23" i="3"/>
  <c r="M9" i="3"/>
  <c r="N9" i="3"/>
  <c r="M18" i="3"/>
  <c r="M22" i="3"/>
  <c r="M19" i="3"/>
  <c r="M23" i="3" l="1"/>
  <c r="D3" i="2"/>
  <c r="C3" i="2"/>
  <c r="I18" i="2" l="1"/>
  <c r="K18" i="2" s="1"/>
  <c r="J18" i="2" l="1"/>
  <c r="E9" i="2" l="1"/>
  <c r="F18" i="2" l="1"/>
  <c r="C18" i="2"/>
  <c r="E18" i="2" s="1"/>
  <c r="L17" i="2"/>
  <c r="M17" i="2" s="1"/>
  <c r="K17" i="2"/>
  <c r="J17" i="2"/>
  <c r="H17" i="2"/>
  <c r="G17" i="2"/>
  <c r="E17" i="2"/>
  <c r="D17" i="2"/>
  <c r="L16" i="2"/>
  <c r="N16" i="2" s="1"/>
  <c r="K16" i="2"/>
  <c r="J16" i="2"/>
  <c r="H16" i="2"/>
  <c r="G16" i="2"/>
  <c r="E16" i="2"/>
  <c r="D16" i="2"/>
  <c r="N15" i="2"/>
  <c r="K15" i="2"/>
  <c r="J15" i="2"/>
  <c r="H15" i="2"/>
  <c r="G15" i="2"/>
  <c r="E15" i="2"/>
  <c r="D15" i="2"/>
  <c r="E8" i="2"/>
  <c r="J3" i="2"/>
  <c r="I3" i="2"/>
  <c r="G18" i="2" l="1"/>
  <c r="L18" i="2"/>
  <c r="M15" i="2"/>
  <c r="N17" i="2"/>
  <c r="M16" i="2"/>
  <c r="D18" i="2"/>
  <c r="H18" i="2"/>
  <c r="N18" i="2" l="1"/>
  <c r="M18" i="2"/>
</calcChain>
</file>

<file path=xl/sharedStrings.xml><?xml version="1.0" encoding="utf-8"?>
<sst xmlns="http://schemas.openxmlformats.org/spreadsheetml/2006/main" count="159" uniqueCount="69">
  <si>
    <t>Kogumaksumus (EUR)</t>
  </si>
  <si>
    <t>Abikõlblik summa (EUR)</t>
  </si>
  <si>
    <t>Toetuse summa</t>
  </si>
  <si>
    <t>Omafinantseering (EUR)</t>
  </si>
  <si>
    <t>Omafinantseeringu määr %</t>
  </si>
  <si>
    <t>Eelarve jaotus rahastajate lõikes</t>
  </si>
  <si>
    <t>Rahastaja</t>
  </si>
  <si>
    <t>KOKKU</t>
  </si>
  <si>
    <t>Abikõlblik kogusumma (EUR)</t>
  </si>
  <si>
    <t>Ühtekuuluvusfondi toetus (EUR)</t>
  </si>
  <si>
    <t>Otsene personalikulu</t>
  </si>
  <si>
    <t>Ühtne määr</t>
  </si>
  <si>
    <t>Uus eelarve</t>
  </si>
  <si>
    <t>Lõplik projekti summa</t>
  </si>
  <si>
    <t>Muudatuse eelarve:</t>
  </si>
  <si>
    <t>Eelarve jagunemine pärast muudatust:</t>
  </si>
  <si>
    <t>Ühtekuuluvus-fondi toetus (EUR)</t>
  </si>
  <si>
    <t>Oma-finantseering (EUR)</t>
  </si>
  <si>
    <t>Näitaja koos sihttaseme muudatusega:</t>
  </si>
  <si>
    <t>Abikõlblik  kogusumma (EUR)</t>
  </si>
  <si>
    <t xml:space="preserve">Kaitsealade külastuskorralduse infrastruktuuri rekonstrueerimine </t>
  </si>
  <si>
    <t xml:space="preserve">Soetatud, rajatud ja rekonstrueeritud objektide arv seoses kaitstavate liikide või elupaikadega (tk) </t>
  </si>
  <si>
    <t>Kokku 8.1.4 kokku:</t>
  </si>
  <si>
    <t>Kaitsealade külastuskorralduse infrastruktuuri rekonstrueerimine, meetme tegevus 8.1.4</t>
  </si>
  <si>
    <t>Kehtiv projekti maksumus</t>
  </si>
  <si>
    <t>Rahaline lisavajadus, meetme tegevusest 8.1.7 tõsta meetme tegevusse 8.1.4</t>
  </si>
  <si>
    <t>Projekti maksumus</t>
  </si>
  <si>
    <t>Tegevused meetme alamtegevuste kaupa (meetme tegevus 8.1.1)</t>
  </si>
  <si>
    <t xml:space="preserve">Keskkonnaministri
18.05.2015 käskkirja nr 460 muutmise käskkiri 27.12.2021 nr 1-2/21/527
</t>
  </si>
  <si>
    <t>Rahaline vajadus planeeritud tegevuste jaoks/näitajate täitmise jaoks (jääk ja lisaraha vajadus)</t>
  </si>
  <si>
    <t>I Kaitstavate elupaikade taastamine</t>
  </si>
  <si>
    <t>Seisundi parandamiseks toetust saanud elupaikade pindala (ha)</t>
  </si>
  <si>
    <t>FKO kogusumma (EUR)</t>
  </si>
  <si>
    <t>1. Soode seisundi parandamine</t>
  </si>
  <si>
    <t>2. Poollooduslike koosluste taastamine</t>
  </si>
  <si>
    <t>3. Metsise elupaiga seisundi parandamine</t>
  </si>
  <si>
    <t>4. Soode seisundi parandamine raiete abil (Agusalu LKA, Alam‑Pedja LKA, Lahemaa RP, Ohepalu LKA, Sirtsi LKA, Tudusoo LKA)</t>
  </si>
  <si>
    <t>Seireseadmete soetamine</t>
  </si>
  <si>
    <t>Projekti administreerimine (horisontaalsed kulud)</t>
  </si>
  <si>
    <t>Kokku 8.1.1 kokku:</t>
  </si>
  <si>
    <t>Tegevused meetme alamtegevuste kaupa (meetme tegevus 8.1.2)</t>
  </si>
  <si>
    <r>
      <t>Näitaja koos sihttasemega: 01.01.2014</t>
    </r>
    <r>
      <rPr>
        <b/>
        <sz val="12"/>
        <rFont val="Symbol"/>
        <family val="1"/>
        <charset val="2"/>
      </rPr>
      <t>-</t>
    </r>
    <r>
      <rPr>
        <b/>
        <sz val="12"/>
        <rFont val="Times New Roman"/>
        <family val="1"/>
        <charset val="186"/>
      </rPr>
      <t xml:space="preserve">31.12.2023 </t>
    </r>
  </si>
  <si>
    <t>II Pool-looduslike koosluste hooldamiseks vajaminevad investeeringud</t>
  </si>
  <si>
    <t>Soetatud, rajatud ja rekonstrueeritud objektide arv seoses kaitstavate liikide või elupaikadega (tk)</t>
  </si>
  <si>
    <t>Ühte-kuuluvusfondi toetus (EUR)</t>
  </si>
  <si>
    <t>Kogu 8.1.2 kogu kulu kokku:</t>
  </si>
  <si>
    <t>Tegevused meetme alamtegevuste kaupa (meetme tegevus 8.1.5)</t>
  </si>
  <si>
    <t>III Kaitstavate maastike-väärtuste taastamine</t>
  </si>
  <si>
    <t>1. Restaureeritud ja rekonstrueeritud kaitstavad pargid</t>
  </si>
  <si>
    <t>2. Lahemaa rahvuspargis Muike, Oruveski ja Ojaäärse II paisjärvede seisundi taastamine</t>
  </si>
  <si>
    <t>Kogu tegevuskulu 8.1.5 kokku:</t>
  </si>
  <si>
    <t>Projekti administreerimine kokku:</t>
  </si>
  <si>
    <t>Kogu 8.1.5 tegevuse kulu kokku:</t>
  </si>
  <si>
    <t>8.1.5:</t>
  </si>
  <si>
    <t>8.1.2:</t>
  </si>
  <si>
    <t>8.1.1:</t>
  </si>
  <si>
    <t>Kokku:</t>
  </si>
  <si>
    <t>Rahaline lisavajadus, meetme tegevusest 8.1.1 tõsta meetme tegevusse 8.1.4</t>
  </si>
  <si>
    <t xml:space="preserve">Keskkonnaministri
18.05.2015 käskkirja nr 461 muutmise 29.04.2022 käskkiri nr 1-2/22/159
</t>
  </si>
  <si>
    <t>Riigimetsa Majandamise Keskuse omafinantseering</t>
  </si>
  <si>
    <t>Ühtekuuluvusfond/ toetus</t>
  </si>
  <si>
    <t>Ühtekuuluvusfond/EL toetus</t>
  </si>
  <si>
    <t>1. Poollooduslike koosluste majandamiseks vajaliku infrastruktuuri rajamine, tegevuskulu 8.1.2 kokku:</t>
  </si>
  <si>
    <t xml:space="preserve">Kõik KOKKU: </t>
  </si>
  <si>
    <t xml:space="preserve">Meetme tegevus: </t>
  </si>
  <si>
    <t>RMK tagastus 409. 2022 finantskorrektsiooniotsus 20.05.2022 nr  1-25/694:</t>
  </si>
  <si>
    <t>RMK tagastus 283. 2022 finantskorrektsiooniotsus 27.04.2022 nr  1-25/623:</t>
  </si>
  <si>
    <t>Keskkonnaministri
18.05.2015 käskkirja nr 460 muutmise käskkiri 27.12.2021 nr 1-2/21/527</t>
  </si>
  <si>
    <t xml:space="preserve">Keskkonnaministri
18.05.2015 käskkirja nr 460 muutmise käskkiri 27.12.2021 nr 1-2/21/527 ja lõplik projekti summa: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</si>
</sst>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Symbol"/>
      <family val="1"/>
      <charset val="2"/>
    </font>
    <font>
      <sz val="14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4" fontId="1" fillId="2" borderId="0" xfId="0" applyNumberFormat="1" applyFont="1" applyFill="1"/>
    <xf numFmtId="0" fontId="6" fillId="0" borderId="8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5" fillId="0" borderId="0" xfId="0" applyNumberFormat="1" applyFont="1"/>
    <xf numFmtId="4" fontId="5" fillId="0" borderId="1" xfId="0" applyNumberFormat="1" applyFont="1" applyBorder="1"/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" fontId="5" fillId="0" borderId="7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2" fontId="2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3" fillId="2" borderId="4" xfId="0" applyFont="1" applyFill="1" applyBorder="1" applyAlignment="1">
      <alignment horizontal="right" vertical="center" wrapText="1"/>
    </xf>
    <xf numFmtId="4" fontId="8" fillId="2" borderId="0" xfId="0" applyNumberFormat="1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7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K23" sqref="K23"/>
    </sheetView>
  </sheetViews>
  <sheetFormatPr defaultColWidth="9.1796875" defaultRowHeight="14.5" x14ac:dyDescent="0.35"/>
  <cols>
    <col min="1" max="1" width="20.7265625" style="2" customWidth="1"/>
    <col min="2" max="2" width="17.81640625" style="2" customWidth="1"/>
    <col min="3" max="4" width="18.54296875" style="2" customWidth="1"/>
    <col min="5" max="5" width="16.54296875" style="2" customWidth="1"/>
    <col min="6" max="6" width="13.54296875" style="2" customWidth="1"/>
    <col min="7" max="8" width="17.81640625" style="2" customWidth="1"/>
    <col min="9" max="9" width="15" style="2" customWidth="1"/>
    <col min="10" max="10" width="14.7265625" style="2" customWidth="1"/>
    <col min="11" max="11" width="15.7265625" style="2" customWidth="1"/>
    <col min="12" max="12" width="16.7265625" style="2" customWidth="1"/>
    <col min="13" max="13" width="14.1796875" style="2" customWidth="1"/>
    <col min="14" max="14" width="14" style="2" customWidth="1"/>
    <col min="15" max="15" width="13" style="2" customWidth="1"/>
    <col min="16" max="16" width="14.1796875" style="2" customWidth="1"/>
    <col min="17" max="17" width="14.26953125" style="2" customWidth="1"/>
    <col min="18" max="16384" width="9.1796875" style="2"/>
  </cols>
  <sheetData>
    <row r="1" spans="1:17" ht="15" x14ac:dyDescent="0.35">
      <c r="A1" s="1" t="s">
        <v>24</v>
      </c>
      <c r="G1" s="14" t="s">
        <v>12</v>
      </c>
    </row>
    <row r="2" spans="1:17" ht="30" x14ac:dyDescent="0.3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G2" s="18" t="s">
        <v>0</v>
      </c>
      <c r="H2" s="18" t="s">
        <v>1</v>
      </c>
      <c r="I2" s="18" t="s">
        <v>2</v>
      </c>
      <c r="J2" s="18" t="s">
        <v>3</v>
      </c>
      <c r="K2" s="18" t="s">
        <v>4</v>
      </c>
    </row>
    <row r="3" spans="1:17" ht="15.75" customHeight="1" x14ac:dyDescent="0.35">
      <c r="A3" s="32">
        <v>5777910.1799999997</v>
      </c>
      <c r="B3" s="32">
        <v>5777910.1799999997</v>
      </c>
      <c r="C3" s="19">
        <f t="shared" ref="C3" si="0">B3*85%</f>
        <v>4911223.6529999999</v>
      </c>
      <c r="D3" s="19">
        <f t="shared" ref="D3" si="1">B3*15%</f>
        <v>866686.52699999989</v>
      </c>
      <c r="E3" s="20">
        <v>15</v>
      </c>
      <c r="G3" s="32">
        <v>6222563.8399999999</v>
      </c>
      <c r="H3" s="32">
        <v>6222563.8399999999</v>
      </c>
      <c r="I3" s="19">
        <f t="shared" ref="I3" si="2">H3*85%</f>
        <v>5289179.2639999995</v>
      </c>
      <c r="J3" s="19">
        <f t="shared" ref="J3" si="3">H3*15%</f>
        <v>933384.576</v>
      </c>
      <c r="K3" s="20">
        <v>15</v>
      </c>
    </row>
    <row r="4" spans="1:17" ht="15.5" x14ac:dyDescent="0.35">
      <c r="A4" s="6"/>
      <c r="M4" s="16"/>
    </row>
    <row r="5" spans="1:17" ht="16" thickBot="1" x14ac:dyDescent="0.4">
      <c r="A5" s="1" t="s">
        <v>5</v>
      </c>
      <c r="D5" s="2" t="s">
        <v>14</v>
      </c>
      <c r="G5" s="2" t="s">
        <v>15</v>
      </c>
      <c r="M5" s="28"/>
    </row>
    <row r="6" spans="1:17" ht="30.5" thickBot="1" x14ac:dyDescent="0.4">
      <c r="A6" s="3" t="s">
        <v>6</v>
      </c>
      <c r="B6" s="4" t="s">
        <v>1</v>
      </c>
      <c r="D6" s="3" t="s">
        <v>6</v>
      </c>
      <c r="E6" s="4" t="s">
        <v>1</v>
      </c>
      <c r="G6" s="24" t="s">
        <v>6</v>
      </c>
      <c r="H6" s="30" t="s">
        <v>1</v>
      </c>
      <c r="I6" s="15"/>
      <c r="J6" s="15"/>
      <c r="M6" s="23"/>
    </row>
    <row r="7" spans="1:17" ht="62.5" thickBot="1" x14ac:dyDescent="0.4">
      <c r="A7" s="7" t="s">
        <v>59</v>
      </c>
      <c r="B7" s="25">
        <v>866686.53</v>
      </c>
      <c r="D7" s="7" t="s">
        <v>59</v>
      </c>
      <c r="E7" s="5">
        <f>SUM(H7-B7)</f>
        <v>66698.04999999993</v>
      </c>
      <c r="G7" s="7" t="s">
        <v>59</v>
      </c>
      <c r="H7" s="25">
        <v>933384.58</v>
      </c>
      <c r="I7" s="17"/>
      <c r="J7" s="21"/>
      <c r="K7" s="23"/>
    </row>
    <row r="8" spans="1:17" ht="31.5" thickBot="1" x14ac:dyDescent="0.4">
      <c r="A8" s="7" t="s">
        <v>60</v>
      </c>
      <c r="B8" s="25">
        <v>4911223.6500000004</v>
      </c>
      <c r="D8" s="7" t="s">
        <v>60</v>
      </c>
      <c r="E8" s="5">
        <f>SUM(H8-B8)</f>
        <v>377955.6099999994</v>
      </c>
      <c r="G8" s="7" t="s">
        <v>60</v>
      </c>
      <c r="H8" s="25">
        <v>5289179.26</v>
      </c>
      <c r="I8" s="22"/>
      <c r="J8" s="21"/>
      <c r="M8" s="23"/>
      <c r="N8" s="23"/>
      <c r="O8" s="23"/>
      <c r="P8" s="23"/>
      <c r="Q8" s="23"/>
    </row>
    <row r="9" spans="1:17" ht="16" thickBot="1" x14ac:dyDescent="0.4">
      <c r="A9" s="8" t="s">
        <v>7</v>
      </c>
      <c r="B9" s="32">
        <v>5777910.1799999997</v>
      </c>
      <c r="D9" s="8" t="s">
        <v>7</v>
      </c>
      <c r="E9" s="5">
        <f>SUM(H9-B9)</f>
        <v>444653.66000000015</v>
      </c>
      <c r="G9" s="31" t="s">
        <v>7</v>
      </c>
      <c r="H9" s="32">
        <v>6222563.8399999999</v>
      </c>
      <c r="I9" s="22"/>
      <c r="J9" s="21"/>
      <c r="K9" s="23"/>
      <c r="N9" s="23"/>
      <c r="O9" s="23"/>
      <c r="P9" s="23"/>
      <c r="Q9" s="23"/>
    </row>
    <row r="10" spans="1:17" ht="15.5" x14ac:dyDescent="0.35">
      <c r="A10" s="6"/>
      <c r="K10" s="28"/>
    </row>
    <row r="11" spans="1:17" x14ac:dyDescent="0.35">
      <c r="K11" s="23"/>
    </row>
    <row r="12" spans="1:17" ht="16" thickBot="1" x14ac:dyDescent="0.4">
      <c r="A12" s="6"/>
    </row>
    <row r="13" spans="1:17" s="14" customFormat="1" ht="90.75" customHeight="1" thickBot="1" x14ac:dyDescent="0.4">
      <c r="A13" s="46" t="s">
        <v>23</v>
      </c>
      <c r="B13" s="4" t="s">
        <v>18</v>
      </c>
      <c r="C13" s="48" t="s">
        <v>58</v>
      </c>
      <c r="D13" s="49"/>
      <c r="E13" s="50"/>
      <c r="F13" s="48" t="s">
        <v>57</v>
      </c>
      <c r="G13" s="49"/>
      <c r="H13" s="50"/>
      <c r="I13" s="48" t="s">
        <v>25</v>
      </c>
      <c r="J13" s="49"/>
      <c r="K13" s="50"/>
      <c r="L13" s="48" t="s">
        <v>13</v>
      </c>
      <c r="M13" s="49"/>
      <c r="N13" s="50"/>
    </row>
    <row r="14" spans="1:17" ht="105.5" thickBot="1" x14ac:dyDescent="0.4">
      <c r="A14" s="47"/>
      <c r="B14" s="10" t="s">
        <v>21</v>
      </c>
      <c r="C14" s="10" t="s">
        <v>8</v>
      </c>
      <c r="D14" s="10" t="s">
        <v>9</v>
      </c>
      <c r="E14" s="10" t="s">
        <v>3</v>
      </c>
      <c r="F14" s="10" t="s">
        <v>19</v>
      </c>
      <c r="G14" s="10" t="s">
        <v>16</v>
      </c>
      <c r="H14" s="10" t="s">
        <v>3</v>
      </c>
      <c r="I14" s="10" t="s">
        <v>19</v>
      </c>
      <c r="J14" s="10" t="s">
        <v>16</v>
      </c>
      <c r="K14" s="10" t="s">
        <v>17</v>
      </c>
      <c r="L14" s="10" t="s">
        <v>8</v>
      </c>
      <c r="M14" s="10" t="s">
        <v>9</v>
      </c>
      <c r="N14" s="10" t="s">
        <v>3</v>
      </c>
    </row>
    <row r="15" spans="1:17" ht="73.5" customHeight="1" thickBot="1" x14ac:dyDescent="0.4">
      <c r="A15" s="27" t="s">
        <v>20</v>
      </c>
      <c r="B15" s="26">
        <v>80</v>
      </c>
      <c r="C15" s="5">
        <v>5710969</v>
      </c>
      <c r="D15" s="5">
        <f>C15*85%</f>
        <v>4854323.6499999994</v>
      </c>
      <c r="E15" s="5">
        <f>C15*15%</f>
        <v>856645.35</v>
      </c>
      <c r="F15" s="5">
        <v>398546</v>
      </c>
      <c r="G15" s="5">
        <f>F15*85%</f>
        <v>338764.1</v>
      </c>
      <c r="H15" s="5">
        <f>F15*15%</f>
        <v>59781.899999999994</v>
      </c>
      <c r="I15" s="5">
        <v>46107.66</v>
      </c>
      <c r="J15" s="5">
        <f>I15*85%</f>
        <v>39191.510999999999</v>
      </c>
      <c r="K15" s="5">
        <f>I15*15%</f>
        <v>6916.1490000000003</v>
      </c>
      <c r="L15" s="12">
        <f>SUM(C15+F15+I15)</f>
        <v>6155622.6600000001</v>
      </c>
      <c r="M15" s="5">
        <f>L15*85%</f>
        <v>5232279.2609999999</v>
      </c>
      <c r="N15" s="5">
        <f>L15*15%</f>
        <v>923343.39899999998</v>
      </c>
    </row>
    <row r="16" spans="1:17" ht="16" thickBot="1" x14ac:dyDescent="0.4">
      <c r="A16" s="7" t="s">
        <v>10</v>
      </c>
      <c r="B16" s="11"/>
      <c r="C16" s="29">
        <v>58209.72</v>
      </c>
      <c r="D16" s="5">
        <f t="shared" ref="D16:D18" si="4">C16*85%</f>
        <v>49478.262000000002</v>
      </c>
      <c r="E16" s="5">
        <f t="shared" ref="E16:E18" si="5">C16*15%</f>
        <v>8731.4580000000005</v>
      </c>
      <c r="F16" s="5"/>
      <c r="G16" s="5">
        <f t="shared" ref="G16:G18" si="6">F16*85%</f>
        <v>0</v>
      </c>
      <c r="H16" s="5">
        <f t="shared" ref="H16:H18" si="7">F16*15%</f>
        <v>0</v>
      </c>
      <c r="I16" s="5"/>
      <c r="J16" s="5">
        <f t="shared" ref="J16:J18" si="8">I16*85%</f>
        <v>0</v>
      </c>
      <c r="K16" s="5">
        <f t="shared" ref="K16:K18" si="9">I16*15%</f>
        <v>0</v>
      </c>
      <c r="L16" s="12">
        <f t="shared" ref="L16:L17" si="10">SUM(C16-(-F16))</f>
        <v>58209.72</v>
      </c>
      <c r="M16" s="5">
        <f t="shared" ref="M16:M18" si="11">L16*85%</f>
        <v>49478.262000000002</v>
      </c>
      <c r="N16" s="5">
        <f t="shared" ref="N16:N18" si="12">L16*15%</f>
        <v>8731.4580000000005</v>
      </c>
    </row>
    <row r="17" spans="1:14" ht="16" thickBot="1" x14ac:dyDescent="0.4">
      <c r="A17" s="7" t="s">
        <v>11</v>
      </c>
      <c r="B17" s="11"/>
      <c r="C17" s="29">
        <v>8731.4599999999991</v>
      </c>
      <c r="D17" s="5">
        <f t="shared" si="4"/>
        <v>7421.7409999999991</v>
      </c>
      <c r="E17" s="5">
        <f t="shared" si="5"/>
        <v>1309.7189999999998</v>
      </c>
      <c r="F17" s="5"/>
      <c r="G17" s="5">
        <f t="shared" si="6"/>
        <v>0</v>
      </c>
      <c r="H17" s="5">
        <f t="shared" si="7"/>
        <v>0</v>
      </c>
      <c r="I17" s="5"/>
      <c r="J17" s="5">
        <f t="shared" si="8"/>
        <v>0</v>
      </c>
      <c r="K17" s="5">
        <f t="shared" si="9"/>
        <v>0</v>
      </c>
      <c r="L17" s="12">
        <f t="shared" si="10"/>
        <v>8731.4599999999991</v>
      </c>
      <c r="M17" s="5">
        <f t="shared" si="11"/>
        <v>7421.7409999999991</v>
      </c>
      <c r="N17" s="5">
        <f t="shared" si="12"/>
        <v>1309.7189999999998</v>
      </c>
    </row>
    <row r="18" spans="1:14" ht="16" thickBot="1" x14ac:dyDescent="0.4">
      <c r="A18" s="7" t="s">
        <v>22</v>
      </c>
      <c r="B18" s="11"/>
      <c r="C18" s="13">
        <f>SUM(C15:C17)</f>
        <v>5777910.1799999997</v>
      </c>
      <c r="D18" s="5">
        <f t="shared" si="4"/>
        <v>4911223.6529999999</v>
      </c>
      <c r="E18" s="5">
        <f t="shared" si="5"/>
        <v>866686.52699999989</v>
      </c>
      <c r="F18" s="5">
        <f>SUM(F15:F17)</f>
        <v>398546</v>
      </c>
      <c r="G18" s="5">
        <f t="shared" si="6"/>
        <v>338764.1</v>
      </c>
      <c r="H18" s="5">
        <f t="shared" si="7"/>
        <v>59781.899999999994</v>
      </c>
      <c r="I18" s="5">
        <f>SUM(I15:I17)</f>
        <v>46107.66</v>
      </c>
      <c r="J18" s="5">
        <f t="shared" si="8"/>
        <v>39191.510999999999</v>
      </c>
      <c r="K18" s="5">
        <f t="shared" si="9"/>
        <v>6916.1490000000003</v>
      </c>
      <c r="L18" s="13">
        <f>SUM(C18+F18+I18)</f>
        <v>6222563.8399999999</v>
      </c>
      <c r="M18" s="9">
        <f t="shared" si="11"/>
        <v>5289179.2639999995</v>
      </c>
      <c r="N18" s="9">
        <f t="shared" si="12"/>
        <v>933384.576</v>
      </c>
    </row>
    <row r="19" spans="1:14" ht="15.5" x14ac:dyDescent="0.35">
      <c r="A19" s="6"/>
    </row>
  </sheetData>
  <mergeCells count="5">
    <mergeCell ref="A13:A14"/>
    <mergeCell ref="C13:E13"/>
    <mergeCell ref="F13:H13"/>
    <mergeCell ref="I13:K13"/>
    <mergeCell ref="L13:N1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A22" workbookViewId="0">
      <selection activeCell="C29" sqref="C29"/>
    </sheetView>
  </sheetViews>
  <sheetFormatPr defaultColWidth="9.1796875" defaultRowHeight="14.5" x14ac:dyDescent="0.35"/>
  <cols>
    <col min="1" max="1" width="20.7265625" style="2" customWidth="1"/>
    <col min="2" max="2" width="17.81640625" style="2" customWidth="1"/>
    <col min="3" max="3" width="18.54296875" style="2" customWidth="1"/>
    <col min="4" max="5" width="19.54296875" style="2" customWidth="1"/>
    <col min="6" max="6" width="13.54296875" style="2" customWidth="1"/>
    <col min="7" max="8" width="17.81640625" style="2" customWidth="1"/>
    <col min="9" max="9" width="15" style="2" customWidth="1"/>
    <col min="10" max="10" width="14.7265625" style="2" customWidth="1"/>
    <col min="11" max="11" width="15.7265625" style="2" customWidth="1"/>
    <col min="12" max="12" width="22.1796875" style="2" customWidth="1"/>
    <col min="13" max="13" width="18.26953125" style="2" customWidth="1"/>
    <col min="14" max="14" width="22.54296875" style="2" customWidth="1"/>
    <col min="15" max="15" width="13" style="2" customWidth="1"/>
    <col min="16" max="16" width="14.1796875" style="2" customWidth="1"/>
    <col min="17" max="17" width="14.26953125" style="2" customWidth="1"/>
    <col min="18" max="16384" width="9.1796875" style="2"/>
  </cols>
  <sheetData>
    <row r="1" spans="1:17" ht="15" x14ac:dyDescent="0.35">
      <c r="A1" s="1" t="s">
        <v>26</v>
      </c>
      <c r="G1" s="2" t="s">
        <v>12</v>
      </c>
    </row>
    <row r="2" spans="1:17" ht="30" x14ac:dyDescent="0.3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G2" s="18" t="s">
        <v>0</v>
      </c>
      <c r="H2" s="18" t="s">
        <v>1</v>
      </c>
      <c r="I2" s="18" t="s">
        <v>2</v>
      </c>
      <c r="J2" s="18" t="s">
        <v>3</v>
      </c>
      <c r="K2" s="18" t="s">
        <v>4</v>
      </c>
    </row>
    <row r="3" spans="1:17" ht="15.75" customHeight="1" x14ac:dyDescent="0.35">
      <c r="A3" s="34">
        <v>19760614.260000002</v>
      </c>
      <c r="B3" s="34">
        <v>19760614.260000002</v>
      </c>
      <c r="C3" s="19">
        <f t="shared" ref="C3" si="0">B3*85%</f>
        <v>16796522.120999999</v>
      </c>
      <c r="D3" s="19">
        <f t="shared" ref="D3" si="1">B3*15%</f>
        <v>2964092.139</v>
      </c>
      <c r="E3" s="20">
        <v>15</v>
      </c>
      <c r="G3" s="34">
        <v>19467333.59</v>
      </c>
      <c r="H3" s="34">
        <v>19467333.59</v>
      </c>
      <c r="I3" s="19">
        <f t="shared" ref="I3" si="2">H3*85%</f>
        <v>16547233.5515</v>
      </c>
      <c r="J3" s="19">
        <f t="shared" ref="J3" si="3">H3*15%</f>
        <v>2920100.0384999998</v>
      </c>
      <c r="K3" s="20">
        <v>15</v>
      </c>
    </row>
    <row r="4" spans="1:17" ht="15.5" x14ac:dyDescent="0.35">
      <c r="A4" s="6"/>
    </row>
    <row r="5" spans="1:17" ht="30.5" thickBot="1" x14ac:dyDescent="0.4">
      <c r="A5" s="1" t="s">
        <v>5</v>
      </c>
      <c r="D5" s="2" t="s">
        <v>14</v>
      </c>
      <c r="G5" s="2" t="s">
        <v>15</v>
      </c>
      <c r="J5" s="51" t="s">
        <v>63</v>
      </c>
      <c r="K5" s="43" t="s">
        <v>64</v>
      </c>
      <c r="L5" s="44" t="s">
        <v>8</v>
      </c>
      <c r="M5" s="44" t="s">
        <v>9</v>
      </c>
      <c r="N5" s="44" t="s">
        <v>3</v>
      </c>
    </row>
    <row r="6" spans="1:17" ht="30.5" thickBot="1" x14ac:dyDescent="0.4">
      <c r="A6" s="3" t="s">
        <v>6</v>
      </c>
      <c r="B6" s="4" t="s">
        <v>1</v>
      </c>
      <c r="D6" s="3" t="s">
        <v>6</v>
      </c>
      <c r="E6" s="4" t="s">
        <v>1</v>
      </c>
      <c r="G6" s="3" t="s">
        <v>6</v>
      </c>
      <c r="H6" s="4" t="s">
        <v>1</v>
      </c>
      <c r="I6" s="15"/>
      <c r="J6" s="51"/>
      <c r="K6" s="40" t="s">
        <v>53</v>
      </c>
      <c r="L6" s="41">
        <v>506529.27</v>
      </c>
      <c r="M6" s="42">
        <f t="shared" ref="M6:M8" si="4">L6*85%</f>
        <v>430549.87949999998</v>
      </c>
      <c r="N6" s="42">
        <f t="shared" ref="N6:N8" si="5">L6*15%</f>
        <v>75979.390499999994</v>
      </c>
    </row>
    <row r="7" spans="1:17" ht="62.5" thickBot="1" x14ac:dyDescent="0.4">
      <c r="A7" s="7" t="s">
        <v>59</v>
      </c>
      <c r="B7" s="5">
        <v>2964092.14</v>
      </c>
      <c r="D7" s="7" t="s">
        <v>59</v>
      </c>
      <c r="E7" s="5">
        <f>SUM(H7-B7)</f>
        <v>-43992.100000000093</v>
      </c>
      <c r="G7" s="7" t="s">
        <v>59</v>
      </c>
      <c r="H7" s="9">
        <v>2920100.04</v>
      </c>
      <c r="I7" s="17"/>
      <c r="J7" s="51"/>
      <c r="K7" s="40" t="s">
        <v>54</v>
      </c>
      <c r="L7" s="41">
        <v>7609632.8600000003</v>
      </c>
      <c r="M7" s="42">
        <f t="shared" si="4"/>
        <v>6468187.9309999999</v>
      </c>
      <c r="N7" s="42">
        <f t="shared" si="5"/>
        <v>1141444.929</v>
      </c>
    </row>
    <row r="8" spans="1:17" ht="31.5" thickBot="1" x14ac:dyDescent="0.4">
      <c r="A8" s="7" t="s">
        <v>61</v>
      </c>
      <c r="B8" s="9">
        <v>16796522.120000001</v>
      </c>
      <c r="D8" s="7" t="s">
        <v>61</v>
      </c>
      <c r="E8" s="5">
        <f>SUM(H8-B8)</f>
        <v>-249288.5700000003</v>
      </c>
      <c r="G8" s="7" t="s">
        <v>61</v>
      </c>
      <c r="H8" s="9">
        <v>16547233.550000001</v>
      </c>
      <c r="I8" s="22"/>
      <c r="J8" s="51"/>
      <c r="K8" s="40" t="s">
        <v>55</v>
      </c>
      <c r="L8" s="41">
        <v>11351171.460000001</v>
      </c>
      <c r="M8" s="42">
        <f t="shared" si="4"/>
        <v>9648495.7410000004</v>
      </c>
      <c r="N8" s="42">
        <f t="shared" si="5"/>
        <v>1702675.719</v>
      </c>
      <c r="O8" s="23"/>
      <c r="P8" s="23"/>
      <c r="Q8" s="23"/>
    </row>
    <row r="9" spans="1:17" ht="16" thickBot="1" x14ac:dyDescent="0.4">
      <c r="A9" s="8" t="s">
        <v>7</v>
      </c>
      <c r="B9" s="9">
        <v>19760614.260000002</v>
      </c>
      <c r="D9" s="8" t="s">
        <v>7</v>
      </c>
      <c r="E9" s="5">
        <f>SUM(H9-B9)</f>
        <v>-293280.67000000179</v>
      </c>
      <c r="G9" s="8" t="s">
        <v>7</v>
      </c>
      <c r="H9" s="34">
        <v>19467333.59</v>
      </c>
      <c r="I9" s="22"/>
      <c r="J9" s="51"/>
      <c r="K9" s="40" t="s">
        <v>56</v>
      </c>
      <c r="L9" s="41">
        <f>SUM(L6:L8)</f>
        <v>19467333.590000004</v>
      </c>
      <c r="M9" s="41">
        <f>SUM(M6:M8)</f>
        <v>16547233.5515</v>
      </c>
      <c r="N9" s="41">
        <f>SUM(N6:N8)</f>
        <v>2920100.0384999998</v>
      </c>
      <c r="O9" s="23"/>
      <c r="P9" s="23"/>
      <c r="Q9" s="23"/>
    </row>
    <row r="10" spans="1:17" ht="15.5" x14ac:dyDescent="0.35">
      <c r="A10" s="6"/>
    </row>
    <row r="12" spans="1:17" ht="16" thickBot="1" x14ac:dyDescent="0.4">
      <c r="A12" s="6"/>
    </row>
    <row r="13" spans="1:17" s="14" customFormat="1" ht="90.75" customHeight="1" thickBot="1" x14ac:dyDescent="0.4">
      <c r="A13" s="3" t="s">
        <v>27</v>
      </c>
      <c r="B13" s="4" t="s">
        <v>18</v>
      </c>
      <c r="C13" s="48" t="s">
        <v>28</v>
      </c>
      <c r="D13" s="49"/>
      <c r="E13" s="50"/>
      <c r="F13" s="48" t="s">
        <v>66</v>
      </c>
      <c r="G13" s="49"/>
      <c r="H13" s="50"/>
      <c r="I13" s="48" t="s">
        <v>65</v>
      </c>
      <c r="J13" s="49"/>
      <c r="K13" s="50"/>
      <c r="L13" s="48" t="s">
        <v>13</v>
      </c>
      <c r="M13" s="49"/>
      <c r="N13" s="50"/>
    </row>
    <row r="14" spans="1:17" ht="75.5" thickBot="1" x14ac:dyDescent="0.4">
      <c r="A14" s="33" t="s">
        <v>30</v>
      </c>
      <c r="B14" s="10" t="s">
        <v>31</v>
      </c>
      <c r="C14" s="10" t="s">
        <v>8</v>
      </c>
      <c r="D14" s="10" t="s">
        <v>9</v>
      </c>
      <c r="E14" s="10" t="s">
        <v>3</v>
      </c>
      <c r="F14" s="10" t="s">
        <v>32</v>
      </c>
      <c r="G14" s="10" t="s">
        <v>16</v>
      </c>
      <c r="H14" s="10" t="s">
        <v>3</v>
      </c>
      <c r="I14" s="10" t="s">
        <v>32</v>
      </c>
      <c r="J14" s="10" t="s">
        <v>16</v>
      </c>
      <c r="K14" s="10" t="s">
        <v>3</v>
      </c>
      <c r="L14" s="10" t="s">
        <v>8</v>
      </c>
      <c r="M14" s="10" t="s">
        <v>9</v>
      </c>
      <c r="N14" s="10" t="s">
        <v>3</v>
      </c>
    </row>
    <row r="15" spans="1:17" ht="31.5" thickBot="1" x14ac:dyDescent="0.4">
      <c r="A15" s="7" t="s">
        <v>33</v>
      </c>
      <c r="B15" s="11">
        <v>8820</v>
      </c>
      <c r="C15" s="5">
        <v>5167172.55</v>
      </c>
      <c r="D15" s="5">
        <f>C15*85%</f>
        <v>4392096.6674999995</v>
      </c>
      <c r="E15" s="5">
        <f>C15*15%</f>
        <v>775075.88249999995</v>
      </c>
      <c r="F15" s="5">
        <v>37556.129999999997</v>
      </c>
      <c r="G15" s="5">
        <f>F15*85%</f>
        <v>31922.710499999997</v>
      </c>
      <c r="H15" s="5">
        <f>F15*15%</f>
        <v>5633.4194999999991</v>
      </c>
      <c r="I15" s="5">
        <v>0</v>
      </c>
      <c r="J15" s="5">
        <f>I15*85%</f>
        <v>0</v>
      </c>
      <c r="K15" s="5">
        <f>I15*15%</f>
        <v>0</v>
      </c>
      <c r="L15" s="12">
        <f>SUM(C15-F15-I15)</f>
        <v>5129616.42</v>
      </c>
      <c r="M15" s="5">
        <f>L15*85%</f>
        <v>4360173.9569999995</v>
      </c>
      <c r="N15" s="5">
        <f>L15*15%</f>
        <v>769442.46299999999</v>
      </c>
    </row>
    <row r="16" spans="1:17" ht="31.5" thickBot="1" x14ac:dyDescent="0.4">
      <c r="A16" s="7" t="s">
        <v>34</v>
      </c>
      <c r="B16" s="11">
        <v>2600</v>
      </c>
      <c r="C16" s="5">
        <v>4542579.18</v>
      </c>
      <c r="D16" s="5">
        <f t="shared" ref="D16:D23" si="6">C16*85%</f>
        <v>3861192.3029999998</v>
      </c>
      <c r="E16" s="5">
        <f t="shared" ref="E16:E23" si="7">C16*15%</f>
        <v>681386.87699999998</v>
      </c>
      <c r="F16" s="5">
        <v>336796.69</v>
      </c>
      <c r="G16" s="5">
        <f t="shared" ref="G16:G23" si="8">F16*85%</f>
        <v>286277.18650000001</v>
      </c>
      <c r="H16" s="5">
        <f t="shared" ref="H16:H23" si="9">F16*15%</f>
        <v>50519.503499999999</v>
      </c>
      <c r="I16" s="5">
        <v>4402.6400000000003</v>
      </c>
      <c r="J16" s="5">
        <f t="shared" ref="J16:J23" si="10">I16*85%</f>
        <v>3742.2440000000001</v>
      </c>
      <c r="K16" s="5">
        <f t="shared" ref="K16:K23" si="11">I16*15%</f>
        <v>660.39600000000007</v>
      </c>
      <c r="L16" s="12">
        <f t="shared" ref="L16:L23" si="12">SUM(C16-F16-I16)</f>
        <v>4201379.8499999996</v>
      </c>
      <c r="M16" s="5">
        <f t="shared" ref="M16:M23" si="13">L16*85%</f>
        <v>3571172.8724999996</v>
      </c>
      <c r="N16" s="5">
        <f t="shared" ref="N16:N23" si="14">L16*15%</f>
        <v>630206.97749999992</v>
      </c>
    </row>
    <row r="17" spans="1:17" ht="31.5" thickBot="1" x14ac:dyDescent="0.4">
      <c r="A17" s="7" t="s">
        <v>35</v>
      </c>
      <c r="B17" s="11">
        <v>1884</v>
      </c>
      <c r="C17" s="5">
        <v>437162.01</v>
      </c>
      <c r="D17" s="5">
        <f t="shared" si="6"/>
        <v>371587.70850000001</v>
      </c>
      <c r="E17" s="5">
        <f t="shared" si="7"/>
        <v>65574.301500000001</v>
      </c>
      <c r="F17" s="5">
        <v>203804.9</v>
      </c>
      <c r="G17" s="5">
        <f t="shared" si="8"/>
        <v>173234.16499999998</v>
      </c>
      <c r="H17" s="5">
        <f t="shared" si="9"/>
        <v>30570.734999999997</v>
      </c>
      <c r="I17" s="5"/>
      <c r="J17" s="5">
        <f t="shared" si="10"/>
        <v>0</v>
      </c>
      <c r="K17" s="5">
        <f t="shared" si="11"/>
        <v>0</v>
      </c>
      <c r="L17" s="12">
        <f t="shared" si="12"/>
        <v>233357.11000000002</v>
      </c>
      <c r="M17" s="5">
        <f t="shared" si="13"/>
        <v>198353.5435</v>
      </c>
      <c r="N17" s="5">
        <f t="shared" si="14"/>
        <v>35003.566500000001</v>
      </c>
    </row>
    <row r="18" spans="1:17" ht="109" thickBot="1" x14ac:dyDescent="0.4">
      <c r="A18" s="7" t="s">
        <v>36</v>
      </c>
      <c r="B18" s="11">
        <v>526</v>
      </c>
      <c r="C18" s="5">
        <v>1121331.1599999999</v>
      </c>
      <c r="D18" s="5">
        <f t="shared" si="6"/>
        <v>953131.48599999992</v>
      </c>
      <c r="E18" s="5">
        <f t="shared" si="7"/>
        <v>168199.67399999997</v>
      </c>
      <c r="F18" s="5">
        <v>5626.03</v>
      </c>
      <c r="G18" s="5">
        <f t="shared" si="8"/>
        <v>4782.1255000000001</v>
      </c>
      <c r="H18" s="5">
        <f t="shared" si="9"/>
        <v>843.90449999999998</v>
      </c>
      <c r="I18" s="5"/>
      <c r="J18" s="5">
        <f t="shared" si="10"/>
        <v>0</v>
      </c>
      <c r="K18" s="5">
        <f t="shared" si="11"/>
        <v>0</v>
      </c>
      <c r="L18" s="12">
        <f t="shared" si="12"/>
        <v>1115705.1299999999</v>
      </c>
      <c r="M18" s="5">
        <f t="shared" si="13"/>
        <v>948349.36049999984</v>
      </c>
      <c r="N18" s="5">
        <f t="shared" si="14"/>
        <v>167355.76949999997</v>
      </c>
    </row>
    <row r="19" spans="1:17" ht="31.5" thickBot="1" x14ac:dyDescent="0.4">
      <c r="A19" s="7" t="s">
        <v>37</v>
      </c>
      <c r="B19" s="11"/>
      <c r="C19" s="5">
        <v>14278.74</v>
      </c>
      <c r="D19" s="5">
        <f t="shared" si="6"/>
        <v>12136.929</v>
      </c>
      <c r="E19" s="5">
        <f t="shared" si="7"/>
        <v>2141.8109999999997</v>
      </c>
      <c r="F19" s="5"/>
      <c r="G19" s="5">
        <f t="shared" si="8"/>
        <v>0</v>
      </c>
      <c r="H19" s="5">
        <f t="shared" si="9"/>
        <v>0</v>
      </c>
      <c r="I19" s="5"/>
      <c r="J19" s="5">
        <f t="shared" si="10"/>
        <v>0</v>
      </c>
      <c r="K19" s="5">
        <f t="shared" si="11"/>
        <v>0</v>
      </c>
      <c r="L19" s="12">
        <f t="shared" si="12"/>
        <v>14278.74</v>
      </c>
      <c r="M19" s="5">
        <f t="shared" si="13"/>
        <v>12136.929</v>
      </c>
      <c r="N19" s="5">
        <f t="shared" si="14"/>
        <v>2141.8109999999997</v>
      </c>
    </row>
    <row r="20" spans="1:17" ht="47" thickBot="1" x14ac:dyDescent="0.4">
      <c r="A20" s="7" t="s">
        <v>38</v>
      </c>
      <c r="B20" s="11"/>
      <c r="C20" s="5">
        <v>144486.74</v>
      </c>
      <c r="D20" s="5">
        <f t="shared" si="6"/>
        <v>122813.72899999999</v>
      </c>
      <c r="E20" s="5">
        <f t="shared" si="7"/>
        <v>21673.010999999999</v>
      </c>
      <c r="F20" s="5"/>
      <c r="G20" s="5">
        <f t="shared" si="8"/>
        <v>0</v>
      </c>
      <c r="H20" s="5">
        <f t="shared" si="9"/>
        <v>0</v>
      </c>
      <c r="I20" s="5"/>
      <c r="J20" s="5">
        <f t="shared" si="10"/>
        <v>0</v>
      </c>
      <c r="K20" s="5">
        <f t="shared" si="11"/>
        <v>0</v>
      </c>
      <c r="L20" s="12">
        <f t="shared" si="12"/>
        <v>144486.74</v>
      </c>
      <c r="M20" s="5">
        <f t="shared" si="13"/>
        <v>122813.72899999999</v>
      </c>
      <c r="N20" s="5">
        <f t="shared" si="14"/>
        <v>21673.010999999999</v>
      </c>
    </row>
    <row r="21" spans="1:17" ht="16" thickBot="1" x14ac:dyDescent="0.4">
      <c r="A21" s="7" t="s">
        <v>10</v>
      </c>
      <c r="B21" s="11"/>
      <c r="C21" s="12">
        <v>445519.54</v>
      </c>
      <c r="D21" s="5">
        <f t="shared" si="6"/>
        <v>378691.609</v>
      </c>
      <c r="E21" s="5">
        <f t="shared" si="7"/>
        <v>66827.930999999997</v>
      </c>
      <c r="F21" s="5"/>
      <c r="G21" s="5">
        <f t="shared" si="8"/>
        <v>0</v>
      </c>
      <c r="H21" s="5">
        <f t="shared" si="9"/>
        <v>0</v>
      </c>
      <c r="I21" s="5"/>
      <c r="J21" s="5">
        <f t="shared" si="10"/>
        <v>0</v>
      </c>
      <c r="K21" s="5">
        <f t="shared" si="11"/>
        <v>0</v>
      </c>
      <c r="L21" s="12">
        <f t="shared" si="12"/>
        <v>445519.54</v>
      </c>
      <c r="M21" s="5">
        <f t="shared" si="13"/>
        <v>378691.609</v>
      </c>
      <c r="N21" s="5">
        <f t="shared" si="14"/>
        <v>66827.930999999997</v>
      </c>
    </row>
    <row r="22" spans="1:17" ht="16" thickBot="1" x14ac:dyDescent="0.4">
      <c r="A22" s="7" t="s">
        <v>11</v>
      </c>
      <c r="B22" s="11"/>
      <c r="C22" s="12">
        <v>66827.929999999993</v>
      </c>
      <c r="D22" s="5">
        <f t="shared" si="6"/>
        <v>56803.740499999993</v>
      </c>
      <c r="E22" s="5">
        <f t="shared" si="7"/>
        <v>10024.189499999999</v>
      </c>
      <c r="F22" s="5"/>
      <c r="G22" s="5">
        <f t="shared" si="8"/>
        <v>0</v>
      </c>
      <c r="H22" s="5">
        <f t="shared" si="9"/>
        <v>0</v>
      </c>
      <c r="I22" s="5"/>
      <c r="J22" s="5">
        <f t="shared" si="10"/>
        <v>0</v>
      </c>
      <c r="K22" s="5">
        <f t="shared" si="11"/>
        <v>0</v>
      </c>
      <c r="L22" s="12">
        <f t="shared" si="12"/>
        <v>66827.929999999993</v>
      </c>
      <c r="M22" s="5">
        <f t="shared" si="13"/>
        <v>56803.740499999993</v>
      </c>
      <c r="N22" s="5">
        <f t="shared" si="14"/>
        <v>10024.189499999999</v>
      </c>
    </row>
    <row r="23" spans="1:17" ht="21" customHeight="1" thickBot="1" x14ac:dyDescent="0.4">
      <c r="A23" s="7" t="s">
        <v>39</v>
      </c>
      <c r="B23" s="11"/>
      <c r="C23" s="13">
        <f>SUM(C15:C22)</f>
        <v>11939357.85</v>
      </c>
      <c r="D23" s="5">
        <f t="shared" si="6"/>
        <v>10148454.172499999</v>
      </c>
      <c r="E23" s="5">
        <f t="shared" si="7"/>
        <v>1790903.6775</v>
      </c>
      <c r="F23" s="5">
        <f>SUM(F15:F22)</f>
        <v>583783.75</v>
      </c>
      <c r="G23" s="5">
        <f t="shared" si="8"/>
        <v>496216.1875</v>
      </c>
      <c r="H23" s="5">
        <f t="shared" si="9"/>
        <v>87567.5625</v>
      </c>
      <c r="I23" s="5">
        <v>4402.6400000000003</v>
      </c>
      <c r="J23" s="5">
        <f t="shared" si="10"/>
        <v>3742.2440000000001</v>
      </c>
      <c r="K23" s="5">
        <f t="shared" si="11"/>
        <v>660.39600000000007</v>
      </c>
      <c r="L23" s="13">
        <f t="shared" si="12"/>
        <v>11351171.459999999</v>
      </c>
      <c r="M23" s="9">
        <f t="shared" si="13"/>
        <v>9648495.7409999985</v>
      </c>
      <c r="N23" s="9">
        <f t="shared" si="14"/>
        <v>1702675.7189999998</v>
      </c>
    </row>
    <row r="24" spans="1:17" ht="15.5" x14ac:dyDescent="0.35">
      <c r="A24" s="6"/>
    </row>
    <row r="26" spans="1:17" ht="16" thickBot="1" x14ac:dyDescent="0.4">
      <c r="A26" s="6"/>
    </row>
    <row r="27" spans="1:17" s="14" customFormat="1" ht="79.5" customHeight="1" thickBot="1" x14ac:dyDescent="0.4">
      <c r="A27" s="3" t="s">
        <v>40</v>
      </c>
      <c r="B27" s="4" t="s">
        <v>41</v>
      </c>
      <c r="C27" s="48" t="s">
        <v>67</v>
      </c>
      <c r="D27" s="49"/>
      <c r="E27" s="50"/>
      <c r="F27" s="48" t="s">
        <v>66</v>
      </c>
      <c r="G27" s="49"/>
      <c r="H27" s="50"/>
      <c r="I27" s="48" t="s">
        <v>29</v>
      </c>
      <c r="J27" s="49"/>
      <c r="K27" s="50"/>
      <c r="L27" s="48" t="s">
        <v>13</v>
      </c>
      <c r="M27" s="49"/>
      <c r="N27" s="50"/>
      <c r="O27" s="35"/>
    </row>
    <row r="28" spans="1:17" ht="105.5" thickBot="1" x14ac:dyDescent="0.4">
      <c r="A28" s="33" t="s">
        <v>42</v>
      </c>
      <c r="B28" s="10" t="s">
        <v>43</v>
      </c>
      <c r="C28" s="36" t="s">
        <v>8</v>
      </c>
      <c r="D28" s="10" t="s">
        <v>44</v>
      </c>
      <c r="E28" s="10" t="s">
        <v>17</v>
      </c>
      <c r="F28" s="10" t="s">
        <v>32</v>
      </c>
      <c r="G28" s="10" t="s">
        <v>16</v>
      </c>
      <c r="H28" s="10" t="s">
        <v>3</v>
      </c>
      <c r="I28" s="10" t="s">
        <v>19</v>
      </c>
      <c r="J28" s="10" t="s">
        <v>16</v>
      </c>
      <c r="K28" s="10" t="s">
        <v>17</v>
      </c>
      <c r="L28" s="33" t="s">
        <v>8</v>
      </c>
      <c r="M28" s="10" t="s">
        <v>44</v>
      </c>
      <c r="N28" s="10" t="s">
        <v>17</v>
      </c>
      <c r="O28" s="37"/>
    </row>
    <row r="29" spans="1:17" ht="109" thickBot="1" x14ac:dyDescent="0.4">
      <c r="A29" s="7" t="s">
        <v>62</v>
      </c>
      <c r="B29" s="38">
        <v>100</v>
      </c>
      <c r="C29" s="12">
        <v>7103604.9299999997</v>
      </c>
      <c r="D29" s="5">
        <f>C29*85%</f>
        <v>6038064.1904999996</v>
      </c>
      <c r="E29" s="5">
        <f>C29*15%</f>
        <v>1065540.7394999999</v>
      </c>
      <c r="F29" s="12">
        <v>1530.28</v>
      </c>
      <c r="G29" s="5">
        <f>F29*85%</f>
        <v>1300.7380000000001</v>
      </c>
      <c r="H29" s="5">
        <f>F29*15%</f>
        <v>229.542</v>
      </c>
      <c r="I29" s="12">
        <v>296436</v>
      </c>
      <c r="J29" s="5">
        <f>I29*85%</f>
        <v>251970.6</v>
      </c>
      <c r="K29" s="5">
        <f>I29*15%</f>
        <v>44465.4</v>
      </c>
      <c r="L29" s="12">
        <f>SUM(C29-F29+I29)</f>
        <v>7398510.6499999994</v>
      </c>
      <c r="M29" s="5">
        <f>L29*85%</f>
        <v>6288734.0524999993</v>
      </c>
      <c r="N29" s="5">
        <f>L29*15%</f>
        <v>1109776.5974999999</v>
      </c>
      <c r="O29" s="37"/>
    </row>
    <row r="30" spans="1:17" ht="47" thickBot="1" x14ac:dyDescent="0.4">
      <c r="A30" s="7" t="s">
        <v>38</v>
      </c>
      <c r="B30" s="38"/>
      <c r="C30" s="12">
        <v>40894.559999999998</v>
      </c>
      <c r="D30" s="5">
        <f t="shared" ref="D30:D33" si="15">C30*85%</f>
        <v>34760.375999999997</v>
      </c>
      <c r="E30" s="5">
        <f t="shared" ref="E30:E33" si="16">C30*15%</f>
        <v>6134.1839999999993</v>
      </c>
      <c r="F30" s="12">
        <v>0</v>
      </c>
      <c r="G30" s="5">
        <f t="shared" ref="G30:G33" si="17">F30*85%</f>
        <v>0</v>
      </c>
      <c r="H30" s="5">
        <f t="shared" ref="H30:H33" si="18">F30*15%</f>
        <v>0</v>
      </c>
      <c r="I30" s="12">
        <v>0</v>
      </c>
      <c r="J30" s="5">
        <f t="shared" ref="J30:J33" si="19">I30*85%</f>
        <v>0</v>
      </c>
      <c r="K30" s="5">
        <f t="shared" ref="K30:K33" si="20">I30*15%</f>
        <v>0</v>
      </c>
      <c r="L30" s="12">
        <f t="shared" ref="L30:L32" si="21">SUM(C30-F30+I30)</f>
        <v>40894.559999999998</v>
      </c>
      <c r="M30" s="5">
        <f t="shared" ref="M30:M33" si="22">L30*85%</f>
        <v>34760.375999999997</v>
      </c>
      <c r="N30" s="5">
        <f t="shared" ref="N30:N33" si="23">L30*15%</f>
        <v>6134.1839999999993</v>
      </c>
      <c r="O30" s="37"/>
      <c r="P30" s="37"/>
      <c r="Q30" s="37"/>
    </row>
    <row r="31" spans="1:17" ht="16" thickBot="1" x14ac:dyDescent="0.4">
      <c r="A31" s="7" t="s">
        <v>10</v>
      </c>
      <c r="B31" s="38"/>
      <c r="C31" s="12">
        <v>148024.04</v>
      </c>
      <c r="D31" s="5">
        <f t="shared" si="15"/>
        <v>125820.43400000001</v>
      </c>
      <c r="E31" s="5">
        <f t="shared" si="16"/>
        <v>22203.606</v>
      </c>
      <c r="F31" s="12">
        <v>0</v>
      </c>
      <c r="G31" s="5">
        <f t="shared" si="17"/>
        <v>0</v>
      </c>
      <c r="H31" s="5">
        <f t="shared" si="18"/>
        <v>0</v>
      </c>
      <c r="I31" s="12">
        <v>0</v>
      </c>
      <c r="J31" s="5">
        <f t="shared" si="19"/>
        <v>0</v>
      </c>
      <c r="K31" s="5">
        <f t="shared" si="20"/>
        <v>0</v>
      </c>
      <c r="L31" s="12">
        <f t="shared" si="21"/>
        <v>148024.04</v>
      </c>
      <c r="M31" s="5">
        <f t="shared" si="22"/>
        <v>125820.43400000001</v>
      </c>
      <c r="N31" s="5">
        <f t="shared" si="23"/>
        <v>22203.606</v>
      </c>
      <c r="O31" s="37"/>
      <c r="P31" s="37"/>
      <c r="Q31" s="37"/>
    </row>
    <row r="32" spans="1:17" ht="16" thickBot="1" x14ac:dyDescent="0.4">
      <c r="A32" s="7" t="s">
        <v>11</v>
      </c>
      <c r="B32" s="38"/>
      <c r="C32" s="12">
        <v>22203.61</v>
      </c>
      <c r="D32" s="5">
        <f t="shared" si="15"/>
        <v>18873.068500000001</v>
      </c>
      <c r="E32" s="5">
        <f t="shared" si="16"/>
        <v>3330.5414999999998</v>
      </c>
      <c r="F32" s="12">
        <v>0</v>
      </c>
      <c r="G32" s="5">
        <f t="shared" si="17"/>
        <v>0</v>
      </c>
      <c r="H32" s="5">
        <f t="shared" si="18"/>
        <v>0</v>
      </c>
      <c r="I32" s="12">
        <v>0</v>
      </c>
      <c r="J32" s="5">
        <f t="shared" si="19"/>
        <v>0</v>
      </c>
      <c r="K32" s="5">
        <f t="shared" si="20"/>
        <v>0</v>
      </c>
      <c r="L32" s="12">
        <f t="shared" si="21"/>
        <v>22203.61</v>
      </c>
      <c r="M32" s="5">
        <f t="shared" si="22"/>
        <v>18873.068500000001</v>
      </c>
      <c r="N32" s="5">
        <f t="shared" si="23"/>
        <v>3330.5414999999998</v>
      </c>
      <c r="O32" s="17"/>
      <c r="P32" s="17"/>
      <c r="Q32" s="37"/>
    </row>
    <row r="33" spans="1:17" ht="30.5" thickBot="1" x14ac:dyDescent="0.4">
      <c r="A33" s="8" t="s">
        <v>45</v>
      </c>
      <c r="B33" s="38"/>
      <c r="C33" s="12">
        <v>7314727.1399999997</v>
      </c>
      <c r="D33" s="5">
        <f t="shared" si="15"/>
        <v>6217518.0689999992</v>
      </c>
      <c r="E33" s="5">
        <f t="shared" si="16"/>
        <v>1097209.071</v>
      </c>
      <c r="F33" s="12">
        <v>1530.28</v>
      </c>
      <c r="G33" s="5">
        <f t="shared" si="17"/>
        <v>1300.7380000000001</v>
      </c>
      <c r="H33" s="5">
        <f t="shared" si="18"/>
        <v>229.542</v>
      </c>
      <c r="I33" s="12">
        <v>296436</v>
      </c>
      <c r="J33" s="5">
        <f t="shared" si="19"/>
        <v>251970.6</v>
      </c>
      <c r="K33" s="5">
        <f t="shared" si="20"/>
        <v>44465.4</v>
      </c>
      <c r="L33" s="12">
        <f>SUM(C33-F33+I33)</f>
        <v>7609632.8599999994</v>
      </c>
      <c r="M33" s="5">
        <f t="shared" si="22"/>
        <v>6468187.9309999989</v>
      </c>
      <c r="N33" s="5">
        <f t="shared" si="23"/>
        <v>1141444.9289999998</v>
      </c>
      <c r="O33" s="17"/>
      <c r="P33" s="17"/>
      <c r="Q33" s="37"/>
    </row>
    <row r="34" spans="1:17" x14ac:dyDescent="0.35">
      <c r="L34" s="37"/>
      <c r="M34" s="37"/>
      <c r="N34" s="37"/>
    </row>
    <row r="35" spans="1:17" ht="16" thickBot="1" x14ac:dyDescent="0.4">
      <c r="A35" s="6"/>
      <c r="L35" s="37"/>
      <c r="M35" s="37"/>
      <c r="N35" s="37"/>
    </row>
    <row r="36" spans="1:17" ht="61" thickBot="1" x14ac:dyDescent="0.4">
      <c r="A36" s="3" t="s">
        <v>46</v>
      </c>
      <c r="B36" s="4" t="s">
        <v>41</v>
      </c>
      <c r="C36" s="48" t="s">
        <v>68</v>
      </c>
      <c r="D36" s="49"/>
      <c r="E36" s="50"/>
      <c r="L36" s="17"/>
      <c r="M36" s="17"/>
    </row>
    <row r="37" spans="1:17" ht="105.5" thickBot="1" x14ac:dyDescent="0.4">
      <c r="A37" s="33" t="s">
        <v>47</v>
      </c>
      <c r="B37" s="10" t="s">
        <v>43</v>
      </c>
      <c r="C37" s="10" t="s">
        <v>8</v>
      </c>
      <c r="D37" s="10" t="s">
        <v>44</v>
      </c>
      <c r="E37" s="10" t="s">
        <v>17</v>
      </c>
      <c r="H37" s="37"/>
    </row>
    <row r="38" spans="1:17" ht="47" thickBot="1" x14ac:dyDescent="0.4">
      <c r="A38" s="7" t="s">
        <v>48</v>
      </c>
      <c r="B38" s="38">
        <v>4</v>
      </c>
      <c r="C38" s="12">
        <v>85975.74</v>
      </c>
      <c r="D38" s="5">
        <v>73079.38</v>
      </c>
      <c r="E38" s="5">
        <v>12896.36</v>
      </c>
      <c r="H38" s="16"/>
    </row>
    <row r="39" spans="1:17" ht="78" thickBot="1" x14ac:dyDescent="0.4">
      <c r="A39" s="7" t="s">
        <v>49</v>
      </c>
      <c r="B39" s="38">
        <v>3</v>
      </c>
      <c r="C39" s="12">
        <v>406475.66</v>
      </c>
      <c r="D39" s="5">
        <v>345504.31</v>
      </c>
      <c r="E39" s="5">
        <v>60971.35</v>
      </c>
      <c r="H39" s="16"/>
    </row>
    <row r="40" spans="1:17" ht="31.5" thickBot="1" x14ac:dyDescent="0.4">
      <c r="A40" s="7" t="s">
        <v>50</v>
      </c>
      <c r="B40" s="38"/>
      <c r="C40" s="12">
        <v>492451.4</v>
      </c>
      <c r="D40" s="5">
        <v>418583.69</v>
      </c>
      <c r="E40" s="5">
        <v>73867.710000000006</v>
      </c>
      <c r="H40" s="45"/>
    </row>
    <row r="41" spans="1:17" ht="47" thickBot="1" x14ac:dyDescent="0.4">
      <c r="A41" s="7" t="s">
        <v>51</v>
      </c>
      <c r="B41" s="38"/>
      <c r="C41" s="12">
        <v>14077.87</v>
      </c>
      <c r="D41" s="5">
        <v>11966.19</v>
      </c>
      <c r="E41" s="38">
        <v>2111.6799999999998</v>
      </c>
    </row>
    <row r="42" spans="1:17" ht="30.5" thickBot="1" x14ac:dyDescent="0.4">
      <c r="A42" s="8" t="s">
        <v>52</v>
      </c>
      <c r="B42" s="38"/>
      <c r="C42" s="13">
        <v>506529.27</v>
      </c>
      <c r="D42" s="9">
        <v>430549.88</v>
      </c>
      <c r="E42" s="9">
        <v>75979.39</v>
      </c>
    </row>
    <row r="43" spans="1:17" ht="15.5" x14ac:dyDescent="0.35">
      <c r="A43" s="6"/>
    </row>
    <row r="53" spans="3:3" ht="18.5" x14ac:dyDescent="0.45">
      <c r="C53" s="39"/>
    </row>
  </sheetData>
  <mergeCells count="10">
    <mergeCell ref="C36:E36"/>
    <mergeCell ref="C27:E27"/>
    <mergeCell ref="F27:H27"/>
    <mergeCell ref="I27:K27"/>
    <mergeCell ref="L27:N27"/>
    <mergeCell ref="J5:J9"/>
    <mergeCell ref="C13:E13"/>
    <mergeCell ref="F13:H13"/>
    <mergeCell ref="I13:K13"/>
    <mergeCell ref="L13:N13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külastus072022</vt:lpstr>
      <vt:lpstr>LKtööd_072022</vt:lpstr>
    </vt:vector>
  </TitlesOfParts>
  <Company>Keskkonnaministeeriumi Infotehnoloogiakeskus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Seletuskirja lisa</dc:title>
  <dc:creator>Eerika Purgel</dc:creator>
  <cp:lastModifiedBy>Katrin Roosileht</cp:lastModifiedBy>
  <dcterms:created xsi:type="dcterms:W3CDTF">2021-02-19T10:05:57Z</dcterms:created>
  <dcterms:modified xsi:type="dcterms:W3CDTF">2022-07-19T12:22:41Z</dcterms:modified>
</cp:coreProperties>
</file>